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<sst xmlns="http://schemas.openxmlformats.org/spreadsheetml/2006/main" count="332" uniqueCount="203">
  <si>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</si>
  <si>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</si>
  <si>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</si>
  <si>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</si>
  <si>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</si>
  <si>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</si>
  <si>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</si>
  <si>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</si>
  <si>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</si>
  <si>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</si>
  <si>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</si>
  <si>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</si>
  <si>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</si>
  <si>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</si>
  <si>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</si>
  <si>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</si>
  <si>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</si>
  <si>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</si>
  <si>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</si>
  <si>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</si>
  <si>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</si>
  <si>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</si>
  <si>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</si>
  <si>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</si>
  <si>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</si>
  <si>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</si>
  <si>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</si>
  <si>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</si>
  <si>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</si>
  <si>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</si>
  <si>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</si>
  <si>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</si>
  <si>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</si>
  <si>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</si>
  <si>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</si>
  <si>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</si>
  <si>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</si>
  <si>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</si>
  <si>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</si>
  <si>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</si>
  <si>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</si>
  <si>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</si>
  <si>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</si>
  <si>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</si>
  <si>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</si>
  <si>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</si>
  <si>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</si>
  <si>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</si>
  <si>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</si>
  <si>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</si>
  <si>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</si>
  <si>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</si>
  <si>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</si>
  <si>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</si>
  <si>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</si>
  <si>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</si>
  <si>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</si>
  <si>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</si>
  <si>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</si>
  <si>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</si>
  <si>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</si>
  <si>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</si>
  <si>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</si>
  <si>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</si>
  <si>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</si>
  <si>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</si>
  <si>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</si>
  <si>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</si>
  <si>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</si>
  <si>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</si>
  <si>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</si>
  <si>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</si>
  <si>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</si>
  <si>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</si>
  <si>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</si>
  <si>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</si>
  <si>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</si>
  <si>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</si>
  <si>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</si>
  <si>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</si>
  <si>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</si>
  <si>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</si>
  <si>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</si>
  <si>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</si>
  <si>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</si>
  <si>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</si>
  <si>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</si>
  <si>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</si>
  <si>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</si>
  <si>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</si>
  <si>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</si>
  <si>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</si>
  <si>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</si>
  <si>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</si>
  <si>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</si>
  <si>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</si>
  <si>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</si>
  <si>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</si>
  <si>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</si>
  <si>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</si>
  <si>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</si>
  <si>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</si>
  <si>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</si>
  <si>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</si>
  <si>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</si>
  <si>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</si>
  <si>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</si>
  <si>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</si>
  <si>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</si>
  <si>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</si>
  <si>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</si>
  <si>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</si>
  <si>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</si>
  <si>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</si>
  <si>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</si>
  <si>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</si>
  <si>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</si>
  <si>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</si>
  <si>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</si>
  <si>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</si>
  <si>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</si>
  <si>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</si>
  <si>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</si>
  <si>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</si>
  <si>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</si>
  <si>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</si>
  <si>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</si>
  <si>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</si>
  <si>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</si>
  <si>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</si>
  <si>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</si>
  <si>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</si>
  <si>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</si>
  <si>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</si>
  <si>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</si>
  <si>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</si>
  <si>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</si>
  <si>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</si>
  <si>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</si>
  <si>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</si>
  <si>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</si>
  <si>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</si>
  <si>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</si>
  <si>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</si>
  <si>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</si>
  <si>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</si>
  <si>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</si>
  <si>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</si>
  <si>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</si>
  <si>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</si>
  <si>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</si>
  <si>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</si>
  <si>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</si>
  <si>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</si>
  <si>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</si>
  <si>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</si>
  <si>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</si>
  <si>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</si>
  <si>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</si>
  <si>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</si>
  <si>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</si>
  <si>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</si>
  <si>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</si>
  <si>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</si>
  <si>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</si>
  <si>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</si>
  <si>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</si>
  <si>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</si>
  <si>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</si>
  <si>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</si>
  <si>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</si>
  <si>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</si>
  <si>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</si>
  <si>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</si>
  <si>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</si>
  <si>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</si>
  <si>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</si>
  <si>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</si>
  <si>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</si>
  <si>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</si>
  <si>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</si>
  <si>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</si>
  <si>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</si>
  <si>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</si>
  <si>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</si>
  <si>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</si>
  <si>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</si>
  <si>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</si>
  <si>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</si>
  <si>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</si>
  <si>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</si>
  <si>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</si>
  <si>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</si>
  <si>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</si>
  <si>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</si>
  <si>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</si>
  <si>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</si>
  <si>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</si>
  <si>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</si>
  <si>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</si>
  <si>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17.05.2016., Slavonski Brod, Dvorana Obrtničke škole</t>
  </si>
  <si>
    <t>Arbanas Darko</t>
  </si>
  <si>
    <t>nema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</si>
</sst>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8</v>
      </c>
      <c r="B1" s="39"/>
      <c r="C1" s="17"/>
      <c r="D1" s="68" t="s">
        <v>121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18"/>
      <c r="P1" s="18"/>
      <c r="Q1" s="18"/>
      <c r="R1" s="18"/>
      <c r="S1" s="19"/>
      <c r="T1" s="15" t="s">
        <v>8</v>
      </c>
      <c r="U1" s="16">
        <f>+A1</f>
        <v>8</v>
      </c>
      <c r="W1" s="67" t="s">
        <v>42</v>
      </c>
      <c r="X1" s="67"/>
      <c r="Y1" s="67"/>
      <c r="Z1" s="67"/>
    </row>
    <row r="2" spans="1:32" ht="15" customHeight="1" x14ac:dyDescent="0.3">
      <c r="A2" s="36"/>
      <c r="B2" s="37">
        <v>5</v>
      </c>
      <c r="C2" s="38">
        <v>8</v>
      </c>
      <c r="D2" s="13" t="str">
        <f>VLOOKUP(B2,EKIPA,2)</f>
        <v>ALIBI</v>
      </c>
      <c r="E2" s="13" t="str">
        <f>VLOOKUP(C2,EKIPA,2)</f>
        <v>LUTALICE</v>
      </c>
      <c r="F2" s="69" t="s">
        <v>0</v>
      </c>
      <c r="G2" s="70"/>
      <c r="H2" s="69" t="s">
        <v>1</v>
      </c>
      <c r="I2" s="70"/>
      <c r="J2" s="69" t="s">
        <v>2</v>
      </c>
      <c r="K2" s="70"/>
      <c r="L2" s="69" t="s">
        <v>3</v>
      </c>
      <c r="M2" s="70"/>
      <c r="N2" s="69" t="s">
        <v>4</v>
      </c>
      <c r="O2" s="70"/>
      <c r="P2" s="24">
        <f>SUM(P3:P12)</f>
        <v>272</v>
      </c>
      <c r="Q2" s="33">
        <f>SUM(Q3:Q12)</f>
        <v>307</v>
      </c>
      <c r="R2" s="29">
        <f>SUM(R3:R12)</f>
        <v>19</v>
      </c>
      <c r="S2" s="30">
        <f>SUM(S3:S12)</f>
        <v>16</v>
      </c>
      <c r="T2" s="27">
        <f>T12</f>
        <v>6</v>
      </c>
      <c r="U2" s="25">
        <f>U12</f>
        <v>4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51</v>
      </c>
      <c r="C3" s="40">
        <v>81</v>
      </c>
      <c r="D3" s="7" t="str">
        <f>IF(B3=0,"A","A  "&amp;VLOOKUP(B3,IGRACI,2)&amp;" "&amp;VLOOKUP(B3,IGRACI,3))</f>
        <v>A  Arbanas Darko</v>
      </c>
      <c r="E3" s="7" t="str">
        <f>IF(C3=0,"X","X  "&amp;VLOOKUP(C3,IGRACI,2)&amp;" "&amp;VLOOKUP(C3,IGRACI,3))</f>
        <v>X  Bošnjaković  Stjepan</v>
      </c>
      <c r="F3" s="21">
        <v>11</v>
      </c>
      <c r="G3" s="22">
        <v>5</v>
      </c>
      <c r="H3" s="21">
        <v>11</v>
      </c>
      <c r="I3" s="22">
        <v>7</v>
      </c>
      <c r="J3" s="21">
        <v>8</v>
      </c>
      <c r="K3" s="22">
        <v>11</v>
      </c>
      <c r="L3" s="21">
        <v>11</v>
      </c>
      <c r="M3" s="22">
        <v>6</v>
      </c>
      <c r="N3" s="21"/>
      <c r="O3" s="22"/>
      <c r="P3" s="26">
        <f>F3+H3+J3+L3+N3</f>
        <v>41</v>
      </c>
      <c r="Q3" s="34">
        <f>G3+I3+K3+M3+O3</f>
        <v>29</v>
      </c>
      <c r="R3" s="31">
        <f t="shared" ref="R3:R12" si="0">IF(F3=G3,0,IF(F3&gt;G3,1,0))+IF(H3=I3,0,IF(H3&gt;I3,1,0))+IF(J3=K3,0,IF(J3&gt;K3,1,0))+IF(L3=M3,0,IF(L3&gt;M3,1,0))+IF(N3=O3,0,IF(N3&gt;O3,1,0))</f>
        <v>3</v>
      </c>
      <c r="S3" s="32">
        <f t="shared" ref="S3:S12" si="1">IF(F3=G3,0,IF(F3&gt;G3,0,1))+IF(H3=I3,0,IF(H3&gt;I3,0,1))+IF(J3=K3,0,IF(J3&gt;K3,0,1))+IF(L3=M3,0,IF(L3&gt;M3,0,1))+IF(N3=O3,0,IF(N3&gt;O3,0,1))</f>
        <v>1</v>
      </c>
      <c r="T3" s="28">
        <f>IF(R3=S3,0,IF(R3&gt;S3,1,0))</f>
        <v>1</v>
      </c>
      <c r="U3" s="23">
        <f>IF(R3=S3,0,IF(R3&gt;S3,0,1))</f>
        <v>0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52</v>
      </c>
      <c r="C4" s="40">
        <v>83</v>
      </c>
      <c r="D4" s="7" t="str">
        <f>IF(B4=0,"B","B  "&amp;VLOOKUP(B4,IGRACI,2)&amp;" "&amp;VLOOKUP(B4,IGRACI,3))</f>
        <v>B  Dervišević Zlatan</v>
      </c>
      <c r="E4" s="7" t="str">
        <f>IF(C4=0,"Y","Y  "&amp;VLOOKUP(C4,IGRACI,2)&amp;" "&amp;VLOOKUP(C4,IGRACI,3))</f>
        <v>Y  Marić Damir</v>
      </c>
      <c r="F4" s="21">
        <v>11</v>
      </c>
      <c r="G4" s="22">
        <v>7</v>
      </c>
      <c r="H4" s="21">
        <v>11</v>
      </c>
      <c r="I4" s="22">
        <v>9</v>
      </c>
      <c r="J4" s="21">
        <v>11</v>
      </c>
      <c r="K4" s="22">
        <v>3</v>
      </c>
      <c r="L4" s="21"/>
      <c r="M4" s="22"/>
      <c r="N4" s="21"/>
      <c r="O4" s="22"/>
      <c r="P4" s="26">
        <f t="shared" ref="P4:Q12" si="2">F4+H4+J4+L4+N4</f>
        <v>33</v>
      </c>
      <c r="Q4" s="34">
        <f t="shared" si="2"/>
        <v>19</v>
      </c>
      <c r="R4" s="31">
        <f t="shared" si="0"/>
        <v>3</v>
      </c>
      <c r="S4" s="32">
        <f t="shared" si="1"/>
        <v>0</v>
      </c>
      <c r="T4" s="28">
        <f t="shared" ref="T4:T12" si="3">IF(R4=S4,0,IF(R4&gt;S4,1,0))+T3</f>
        <v>2</v>
      </c>
      <c r="U4" s="23">
        <f t="shared" ref="U4:U12" si="4">IF(R4=S4,0,IF(R4&gt;S4,0,1))+U3</f>
        <v>0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52</v>
      </c>
      <c r="B5" s="40"/>
      <c r="C5" s="40">
        <v>84</v>
      </c>
      <c r="D5" s="8" t="str">
        <f>IF(B5=0,"C","C  "&amp;VLOOKUP(B5,IGRACI,2)&amp;" "&amp;VLOOKUP(B5,IGRACI,3))</f>
        <v>C</v>
      </c>
      <c r="E5" s="7" t="str">
        <f>IF(C5=0,"Z","Z  "&amp;VLOOKUP(C5,IGRACI,2)&amp;" "&amp;VLOOKUP(C5,IGRACI,3))</f>
        <v>Z  Relić Miroslav</v>
      </c>
      <c r="F5" s="21">
        <v>0</v>
      </c>
      <c r="G5" s="22">
        <v>11</v>
      </c>
      <c r="H5" s="21">
        <v>0</v>
      </c>
      <c r="I5" s="22">
        <v>11</v>
      </c>
      <c r="J5" s="21">
        <v>0</v>
      </c>
      <c r="K5" s="22">
        <v>11</v>
      </c>
      <c r="L5" s="21"/>
      <c r="M5" s="22"/>
      <c r="N5" s="21"/>
      <c r="O5" s="22"/>
      <c r="P5" s="26">
        <f t="shared" si="2"/>
        <v>0</v>
      </c>
      <c r="Q5" s="34">
        <f t="shared" si="2"/>
        <v>33</v>
      </c>
      <c r="R5" s="31">
        <f t="shared" si="0"/>
        <v>0</v>
      </c>
      <c r="S5" s="32">
        <f t="shared" si="1"/>
        <v>3</v>
      </c>
      <c r="T5" s="28">
        <f t="shared" si="3"/>
        <v>2</v>
      </c>
      <c r="U5" s="23">
        <f t="shared" si="4"/>
        <v>1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51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Dervišević Zl./Arbanas Da.</v>
      </c>
      <c r="E6" s="10" t="str">
        <f>VLOOKUP(A7,IGRACI,2)&amp;" "&amp;LEFT(VLOOKUP(A7,IGRACI,3),2)&amp;"./"&amp;VLOOKUP(A8,IGRACI,2)&amp;" "&amp;LEFT(VLOOKUP(A8,IGRACI,3),2)&amp;"."</f>
        <v>Bošnjaković  St./Marić Da.</v>
      </c>
      <c r="F6" s="21">
        <v>11</v>
      </c>
      <c r="G6" s="22">
        <v>8</v>
      </c>
      <c r="H6" s="21">
        <v>9</v>
      </c>
      <c r="I6" s="22">
        <v>11</v>
      </c>
      <c r="J6" s="21">
        <v>8</v>
      </c>
      <c r="K6" s="22">
        <v>11</v>
      </c>
      <c r="L6" s="21">
        <v>8</v>
      </c>
      <c r="M6" s="22">
        <v>11</v>
      </c>
      <c r="N6" s="21"/>
      <c r="O6" s="22"/>
      <c r="P6" s="26">
        <f t="shared" si="2"/>
        <v>36</v>
      </c>
      <c r="Q6" s="34">
        <f t="shared" si="2"/>
        <v>41</v>
      </c>
      <c r="R6" s="31">
        <f t="shared" si="0"/>
        <v>1</v>
      </c>
      <c r="S6" s="32">
        <f t="shared" si="1"/>
        <v>3</v>
      </c>
      <c r="T6" s="28">
        <f t="shared" si="3"/>
        <v>2</v>
      </c>
      <c r="U6" s="23">
        <f t="shared" si="4"/>
        <v>2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81</v>
      </c>
      <c r="B7" s="40">
        <v>52</v>
      </c>
      <c r="C7" s="40">
        <v>81</v>
      </c>
      <c r="D7" s="7" t="str">
        <f>IF(B7=0,"B","B  "&amp;VLOOKUP(B7,IGRACI,2)&amp;" "&amp;VLOOKUP(B7,IGRACI,3))</f>
        <v>B  Dervišević Zlatan</v>
      </c>
      <c r="E7" s="7" t="str">
        <f>IF(C7=0,"X","X  "&amp;VLOOKUP(C7,IGRACI,2)&amp;" "&amp;VLOOKUP(C7,IGRACI,3))</f>
        <v>X  Bošnjaković  Stjepan</v>
      </c>
      <c r="F7" s="21">
        <v>5</v>
      </c>
      <c r="G7" s="22">
        <v>11</v>
      </c>
      <c r="H7" s="21">
        <v>11</v>
      </c>
      <c r="I7" s="22">
        <v>4</v>
      </c>
      <c r="J7" s="21">
        <v>12</v>
      </c>
      <c r="K7" s="22">
        <v>10</v>
      </c>
      <c r="L7" s="21">
        <v>11</v>
      </c>
      <c r="M7" s="22">
        <v>4</v>
      </c>
      <c r="N7" s="21"/>
      <c r="O7" s="22"/>
      <c r="P7" s="26">
        <f t="shared" si="2"/>
        <v>39</v>
      </c>
      <c r="Q7" s="34">
        <f t="shared" si="2"/>
        <v>29</v>
      </c>
      <c r="R7" s="31">
        <f t="shared" si="0"/>
        <v>3</v>
      </c>
      <c r="S7" s="32">
        <f t="shared" si="1"/>
        <v>1</v>
      </c>
      <c r="T7" s="28">
        <f t="shared" si="3"/>
        <v>3</v>
      </c>
      <c r="U7" s="23">
        <f t="shared" si="4"/>
        <v>2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83</v>
      </c>
      <c r="B8" s="40">
        <v>51</v>
      </c>
      <c r="C8" s="40">
        <v>84</v>
      </c>
      <c r="D8" s="7" t="str">
        <f>IF(B8=0,"A","A  "&amp;VLOOKUP(B8,IGRACI,2)&amp;" "&amp;VLOOKUP(B8,IGRACI,3))</f>
        <v>A  Arbanas Darko</v>
      </c>
      <c r="E8" s="7" t="str">
        <f>IF(C8=0,"Z","Z  "&amp;VLOOKUP(C8,IGRACI,2)&amp;" "&amp;VLOOKUP(C8,IGRACI,3))</f>
        <v>Z  Relić Miroslav</v>
      </c>
      <c r="F8" s="21">
        <v>10</v>
      </c>
      <c r="G8" s="22">
        <v>12</v>
      </c>
      <c r="H8" s="21">
        <v>8</v>
      </c>
      <c r="I8" s="22">
        <v>11</v>
      </c>
      <c r="J8" s="21">
        <v>11</v>
      </c>
      <c r="K8" s="22">
        <v>5</v>
      </c>
      <c r="L8" s="21">
        <v>11</v>
      </c>
      <c r="M8" s="22">
        <v>7</v>
      </c>
      <c r="N8" s="21">
        <v>11</v>
      </c>
      <c r="O8" s="22">
        <v>8</v>
      </c>
      <c r="P8" s="26">
        <f t="shared" si="2"/>
        <v>51</v>
      </c>
      <c r="Q8" s="34">
        <f t="shared" si="2"/>
        <v>43</v>
      </c>
      <c r="R8" s="31">
        <f t="shared" si="0"/>
        <v>3</v>
      </c>
      <c r="S8" s="32">
        <f t="shared" si="1"/>
        <v>2</v>
      </c>
      <c r="T8" s="28">
        <f t="shared" si="3"/>
        <v>4</v>
      </c>
      <c r="U8" s="23">
        <f t="shared" si="4"/>
        <v>2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/>
      <c r="C9" s="40">
        <v>83</v>
      </c>
      <c r="D9" s="7" t="str">
        <f>IF(B9=0,"C","C  "&amp;VLOOKUP(B9,IGRACI,2)&amp;" "&amp;VLOOKUP(B9,IGRACI,3))</f>
        <v>C</v>
      </c>
      <c r="E9" s="7" t="str">
        <f>IF(C9=0,"Y","Y  "&amp;VLOOKUP(C9,IGRACI,2)&amp;" "&amp;VLOOKUP(C9,IGRACI,3))</f>
        <v>Y  Marić Damir</v>
      </c>
      <c r="F9" s="21">
        <v>0</v>
      </c>
      <c r="G9" s="22">
        <v>11</v>
      </c>
      <c r="H9" s="21">
        <v>0</v>
      </c>
      <c r="I9" s="22">
        <v>11</v>
      </c>
      <c r="J9" s="21">
        <v>0</v>
      </c>
      <c r="K9" s="22">
        <v>11</v>
      </c>
      <c r="L9" s="21"/>
      <c r="M9" s="22"/>
      <c r="N9" s="21"/>
      <c r="O9" s="22"/>
      <c r="P9" s="26">
        <f t="shared" si="2"/>
        <v>0</v>
      </c>
      <c r="Q9" s="34">
        <f t="shared" si="2"/>
        <v>33</v>
      </c>
      <c r="R9" s="31">
        <f t="shared" si="0"/>
        <v>0</v>
      </c>
      <c r="S9" s="32">
        <f t="shared" si="1"/>
        <v>3</v>
      </c>
      <c r="T9" s="28">
        <f t="shared" si="3"/>
        <v>4</v>
      </c>
      <c r="U9" s="23">
        <f t="shared" si="4"/>
        <v>3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52</v>
      </c>
      <c r="C10" s="40">
        <v>84</v>
      </c>
      <c r="D10" s="7" t="str">
        <f>IF(B10=0,"B","B  "&amp;VLOOKUP(B10,IGRACI,2)&amp;" "&amp;VLOOKUP(B10,IGRACI,3))</f>
        <v>B  Dervišević Zlatan</v>
      </c>
      <c r="E10" s="7" t="str">
        <f>IF(C10=0,"Z","Z  "&amp;VLOOKUP(C10,IGRACI,2)&amp;" "&amp;VLOOKUP(C10,IGRACI,3))</f>
        <v>Z  Relić Miroslav</v>
      </c>
      <c r="F10" s="21">
        <v>11</v>
      </c>
      <c r="G10" s="22">
        <v>6</v>
      </c>
      <c r="H10" s="21">
        <v>11</v>
      </c>
      <c r="I10" s="22">
        <v>5</v>
      </c>
      <c r="J10" s="21">
        <v>11</v>
      </c>
      <c r="K10" s="22">
        <v>7</v>
      </c>
      <c r="L10" s="21"/>
      <c r="M10" s="22"/>
      <c r="N10" s="21"/>
      <c r="O10" s="22"/>
      <c r="P10" s="26">
        <f t="shared" si="2"/>
        <v>33</v>
      </c>
      <c r="Q10" s="34">
        <f t="shared" si="2"/>
        <v>18</v>
      </c>
      <c r="R10" s="31">
        <f t="shared" si="0"/>
        <v>3</v>
      </c>
      <c r="S10" s="32">
        <f t="shared" si="1"/>
        <v>0</v>
      </c>
      <c r="T10" s="28">
        <f t="shared" si="3"/>
        <v>5</v>
      </c>
      <c r="U10" s="23">
        <f t="shared" si="4"/>
        <v>3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/>
      <c r="C11" s="40">
        <v>81</v>
      </c>
      <c r="D11" s="7" t="str">
        <f>IF(B11=0,"C","C  "&amp;VLOOKUP(B11,IGRACI,2)&amp;" "&amp;VLOOKUP(B11,IGRACI,3))</f>
        <v>C</v>
      </c>
      <c r="E11" s="7" t="str">
        <f>IF(C11=0,"X","X  "&amp;VLOOKUP(C11,IGRACI,2)&amp;" "&amp;VLOOKUP(C11,IGRACI,3))</f>
        <v>X  Bošnjaković  Stjepan</v>
      </c>
      <c r="F11" s="21">
        <v>0</v>
      </c>
      <c r="G11" s="22">
        <v>11</v>
      </c>
      <c r="H11" s="21">
        <v>0</v>
      </c>
      <c r="I11" s="22">
        <v>11</v>
      </c>
      <c r="J11" s="21">
        <v>0</v>
      </c>
      <c r="K11" s="22">
        <v>11</v>
      </c>
      <c r="L11" s="21"/>
      <c r="M11" s="22"/>
      <c r="N11" s="21"/>
      <c r="O11" s="22"/>
      <c r="P11" s="26">
        <f t="shared" si="2"/>
        <v>0</v>
      </c>
      <c r="Q11" s="34">
        <f t="shared" si="2"/>
        <v>33</v>
      </c>
      <c r="R11" s="31">
        <f t="shared" si="0"/>
        <v>0</v>
      </c>
      <c r="S11" s="32">
        <f t="shared" si="1"/>
        <v>3</v>
      </c>
      <c r="T11" s="28">
        <f t="shared" si="3"/>
        <v>5</v>
      </c>
      <c r="U11" s="23">
        <f t="shared" si="4"/>
        <v>4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51</v>
      </c>
      <c r="C12" s="40">
        <v>83</v>
      </c>
      <c r="D12" s="7" t="str">
        <f>IF(B12=0,"A","A  "&amp;VLOOKUP(B12,IGRACI,2)&amp;" "&amp;VLOOKUP(B12,IGRACI,3))</f>
        <v>A  Arbanas Darko</v>
      </c>
      <c r="E12" s="7" t="str">
        <f>IF(C12=0,"Y","Y  "&amp;VLOOKUP(C12,IGRACI,2)&amp;" "&amp;VLOOKUP(C12,IGRACI,3))</f>
        <v>Y  Marić Damir</v>
      </c>
      <c r="F12" s="21">
        <v>17</v>
      </c>
      <c r="G12" s="22">
        <v>15</v>
      </c>
      <c r="H12" s="21">
        <v>11</v>
      </c>
      <c r="I12" s="22">
        <v>7</v>
      </c>
      <c r="J12" s="21">
        <v>11</v>
      </c>
      <c r="K12" s="22">
        <v>7</v>
      </c>
      <c r="L12" s="21"/>
      <c r="M12" s="22"/>
      <c r="N12" s="21"/>
      <c r="O12" s="22"/>
      <c r="P12" s="26">
        <f t="shared" si="2"/>
        <v>39</v>
      </c>
      <c r="Q12" s="34">
        <f t="shared" si="2"/>
        <v>29</v>
      </c>
      <c r="R12" s="31">
        <f t="shared" si="0"/>
        <v>3</v>
      </c>
      <c r="S12" s="32">
        <f t="shared" si="1"/>
        <v>0</v>
      </c>
      <c r="T12" s="28">
        <f t="shared" si="3"/>
        <v>6</v>
      </c>
      <c r="U12" s="23">
        <f t="shared" si="4"/>
        <v>4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71" t="s">
        <v>53</v>
      </c>
      <c r="C14" s="71"/>
      <c r="D14" s="71"/>
      <c r="E14" s="65" t="s">
        <v>202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71" t="s">
        <v>43</v>
      </c>
      <c r="C15" s="71"/>
      <c r="D15" s="71"/>
      <c r="E15" s="65" t="s">
        <v>202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4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71" t="s">
        <v>44</v>
      </c>
      <c r="C17" s="71"/>
      <c r="D17" s="71"/>
      <c r="E17" s="65" t="s">
        <v>200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71" t="s">
        <v>45</v>
      </c>
      <c r="C18" s="71"/>
      <c r="D18" s="71"/>
      <c r="E18" s="65" t="s">
        <v>201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71" t="s">
        <v>46</v>
      </c>
      <c r="C19" s="71"/>
      <c r="D19" s="71"/>
      <c r="E19" s="65" t="s">
        <v>199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75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6" t="s">
        <v>80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6" t="s">
        <v>103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W24" s="45">
        <v>35</v>
      </c>
      <c r="X24" s="46" t="s">
        <v>88</v>
      </c>
      <c r="Y24" s="61" t="s">
        <v>61</v>
      </c>
      <c r="Z24" s="62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63"/>
      <c r="Z25" s="64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6" t="s">
        <v>81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2016-05-17T20:28:59Z</dcterms:modified>
</cp:coreProperties>
</file>