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__1\"/>
    </mc:Choice>
  </mc:AlternateContent>
  <bookViews>
    <workbookView xWindow="0" yWindow="0" windowWidth="28800" windowHeight="1243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5251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Q2" i="14" l="1"/>
  <c r="P2" i="14"/>
  <c r="R2" i="14"/>
  <c r="S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<sst xmlns="http://schemas.openxmlformats.org/spreadsheetml/2006/main" count="348" uniqueCount="198">
  <si>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</si>
  <si>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</si>
  <si>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</si>
  <si>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</si>
  <si>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</si>
  <si>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</si>
  <si>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</si>
  <si>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</si>
  <si>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</si>
  <si>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</si>
  <si>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</si>
  <si>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</si>
  <si>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</si>
  <si>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</si>
  <si>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</si>
  <si>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</si>
  <si>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</si>
  <si>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</si>
  <si>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</si>
  <si>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</si>
  <si>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</si>
  <si>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</si>
  <si>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</si>
  <si>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</si>
  <si>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</si>
  <si>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</si>
  <si>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</si>
  <si>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</si>
  <si>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</si>
  <si>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</si>
  <si>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</si>
  <si>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</si>
  <si>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</si>
  <si>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</si>
  <si>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</si>
  <si>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</si>
  <si>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</si>
  <si>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</si>
  <si>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</si>
  <si>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</si>
  <si>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</si>
  <si>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</si>
  <si>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</si>
  <si>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</si>
  <si>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</si>
  <si>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</si>
  <si>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</si>
  <si>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</si>
  <si>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</si>
  <si>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</si>
  <si>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</si>
  <si>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</si>
  <si>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</si>
  <si>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</si>
  <si>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</si>
  <si>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</si>
  <si>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</si>
  <si>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</si>
  <si>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</si>
  <si>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</si>
  <si>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</si>
  <si>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</si>
  <si>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</si>
  <si>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</si>
  <si>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</si>
  <si>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</si>
  <si>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</si>
  <si>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</si>
  <si>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</si>
  <si>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</si>
  <si>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</si>
  <si>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</si>
  <si>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</si>
  <si>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</si>
  <si>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</si>
  <si>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</si>
  <si>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</si>
  <si>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</si>
  <si>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</si>
  <si>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</si>
  <si>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</si>
  <si>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</si>
  <si>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</si>
  <si>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</si>
  <si>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</si>
  <si>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</si>
  <si>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</si>
  <si>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</si>
  <si>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</si>
  <si>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</si>
  <si>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</si>
  <si>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</si>
  <si>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</si>
  <si>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</si>
  <si>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</si>
  <si>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</si>
  <si>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</si>
  <si>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</si>
  <si>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</si>
  <si>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</si>
  <si>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</si>
  <si>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</si>
  <si>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</si>
  <si>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</si>
  <si>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</si>
  <si>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</si>
  <si>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</si>
  <si>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</si>
  <si>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</si>
  <si>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</si>
  <si>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</si>
  <si>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</si>
  <si>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</si>
  <si>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</si>
  <si>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</si>
  <si>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</si>
  <si>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</si>
  <si>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</si>
  <si>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</si>
  <si>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</si>
  <si>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</si>
  <si>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</si>
  <si>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</si>
  <si>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</si>
  <si>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</si>
  <si>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</si>
  <si>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</si>
  <si>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</si>
  <si>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</si>
  <si>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</si>
  <si>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</si>
  <si>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</si>
  <si>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</si>
  <si>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</si>
  <si>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</si>
  <si>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</si>
  <si>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</si>
  <si>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</si>
  <si>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</si>
  <si>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</si>
  <si>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</si>
  <si>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</si>
  <si>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</si>
  <si>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</si>
  <si>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</si>
  <si>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</si>
  <si>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</si>
  <si>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</si>
  <si>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</si>
  <si>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</si>
  <si>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</si>
  <si>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</si>
  <si>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</si>
  <si>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</si>
  <si>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</si>
  <si>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</si>
  <si>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</si>
  <si>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</si>
  <si>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</si>
  <si>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</si>
  <si>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</si>
  <si>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</si>
  <si>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</si>
  <si>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</si>
  <si>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</si>
  <si>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</si>
  <si>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</si>
  <si>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</si>
  <si>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</si>
  <si>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</si>
  <si>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</si>
  <si>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</si>
  <si>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</si>
  <si>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</si>
  <si>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</si>
  <si>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</si>
  <si>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</si>
  <si>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</si>
  <si>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</si>
  <si>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</si>
  <si>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</si>
  <si>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</si>
  <si>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</si>
  <si>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</si>
  <si>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</si>
  <si>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</si>
  <si>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</si>
  <si>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</si>
  <si>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</si>
  <si>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</si>
  <si>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</si>
  <si>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</si>
  <si>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</si>
  <si>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Dario</t>
  </si>
  <si>
    <t>Jednobrković Da.</t>
  </si>
  <si>
    <t>11.02.2015 Podvinje</t>
  </si>
  <si>
    <t>Želinski</t>
  </si>
  <si>
    <t>Prša, Želinski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</si>
</sst>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H_H~1\AppData\Local\Temp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E15" sqref="E15:U15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1</v>
      </c>
      <c r="B1" s="65"/>
      <c r="C1" s="22"/>
      <c r="D1" s="82" t="s">
        <v>10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1</v>
      </c>
      <c r="W1" s="81" t="s">
        <v>45</v>
      </c>
      <c r="X1" s="81"/>
      <c r="Y1" s="81"/>
      <c r="Z1" s="81"/>
      <c r="AA1"/>
    </row>
    <row r="2" spans="1:28" ht="15" customHeight="1" x14ac:dyDescent="0.3">
      <c r="A2" s="43"/>
      <c r="B2" s="44">
        <v>3</v>
      </c>
      <c r="C2" s="45">
        <v>8</v>
      </c>
      <c r="D2" s="20" t="str">
        <f>VLOOKUP(B2,EKIPA,2)</f>
        <v>BEKRIJE</v>
      </c>
      <c r="E2" s="20" t="str">
        <f>VLOOKUP(C2,EKIPA,2)</f>
        <v>POSAVAC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301</v>
      </c>
      <c r="Q2" s="29">
        <f>SUM(Q3:Q12)</f>
        <v>331</v>
      </c>
      <c r="R2" s="32">
        <f>SUM(R3:R12)</f>
        <v>13</v>
      </c>
      <c r="S2" s="33">
        <f>SUM(S3:S12)</f>
        <v>22</v>
      </c>
      <c r="T2" s="36">
        <f>T12</f>
        <v>3</v>
      </c>
      <c r="U2" s="37">
        <f>U12</f>
        <v>7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 x14ac:dyDescent="0.25">
      <c r="A3" s="21"/>
      <c r="B3" s="47">
        <v>34</v>
      </c>
      <c r="C3" s="47">
        <v>82</v>
      </c>
      <c r="D3" s="8" t="str">
        <f>IF(B3=0,"A","A  "&amp;VLOOKUP(B3,IGRACI,2)&amp;" "&amp;VLOOKUP(B3,IGRACI,3))</f>
        <v>A  Gusak  Pejo</v>
      </c>
      <c r="E3" s="8" t="str">
        <f>IF(C3=0,"X","X  "&amp;VLOOKUP(C3,IGRACI,2)&amp;" "&amp;VLOOKUP(C3,IGRACI,3))</f>
        <v>X  Jularić Ivan</v>
      </c>
      <c r="F3" s="26">
        <v>10</v>
      </c>
      <c r="G3" s="26">
        <v>12</v>
      </c>
      <c r="H3" s="26">
        <v>11</v>
      </c>
      <c r="I3" s="26">
        <v>6</v>
      </c>
      <c r="J3" s="26">
        <v>11</v>
      </c>
      <c r="K3" s="26">
        <v>7</v>
      </c>
      <c r="L3" s="26">
        <v>11</v>
      </c>
      <c r="M3" s="26">
        <v>5</v>
      </c>
      <c r="N3" s="26"/>
      <c r="O3" s="27"/>
      <c r="P3" s="30">
        <f>F3+H3+J3+L3+N3</f>
        <v>43</v>
      </c>
      <c r="Q3" s="31">
        <f>G3+I3+K3+M3+O3</f>
        <v>30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1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 x14ac:dyDescent="0.25">
      <c r="A4" s="21"/>
      <c r="B4" s="47">
        <v>31</v>
      </c>
      <c r="C4" s="47">
        <v>81</v>
      </c>
      <c r="D4" s="8" t="str">
        <f>IF(B4=0,"B","B  "&amp;VLOOKUP(B4,IGRACI,2)&amp;" "&amp;VLOOKUP(B4,IGRACI,3))</f>
        <v>B  Marinović Zdravko</v>
      </c>
      <c r="E4" s="8" t="str">
        <f>IF(C4=0,"Y","Y  "&amp;VLOOKUP(C4,IGRACI,2)&amp;" "&amp;VLOOKUP(C4,IGRACI,3))</f>
        <v>Y  Soltoković Tihomir</v>
      </c>
      <c r="F4" s="26">
        <v>6</v>
      </c>
      <c r="G4" s="26">
        <v>11</v>
      </c>
      <c r="H4" s="26">
        <v>6</v>
      </c>
      <c r="I4" s="26">
        <v>11</v>
      </c>
      <c r="J4" s="26">
        <v>4</v>
      </c>
      <c r="K4" s="26">
        <v>11</v>
      </c>
      <c r="L4" s="26"/>
      <c r="M4" s="27"/>
      <c r="N4" s="26"/>
      <c r="O4" s="27"/>
      <c r="P4" s="30">
        <f t="shared" ref="P4:P9" si="2">F4+H4+J4+L4+N4</f>
        <v>16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63">
        <v>3</v>
      </c>
      <c r="X4" s="58" t="s">
        <v>166</v>
      </c>
      <c r="Y4" s="62">
        <v>63</v>
      </c>
      <c r="Z4" s="46" t="s">
        <v>178</v>
      </c>
    </row>
    <row r="5" spans="1:28" ht="15" customHeight="1" x14ac:dyDescent="0.25">
      <c r="A5" s="42">
        <v>33</v>
      </c>
      <c r="B5" s="47">
        <v>33</v>
      </c>
      <c r="C5" s="47">
        <v>83</v>
      </c>
      <c r="D5" s="9" t="str">
        <f>IF(B5=0,"C","C  "&amp;VLOOKUP(B5,IGRACI,2)&amp;" "&amp;VLOOKUP(B5,IGRACI,3))</f>
        <v>C  Busija  Renato</v>
      </c>
      <c r="E5" s="8" t="str">
        <f>IF(C5=0,"Z","Z  "&amp;VLOOKUP(C5,IGRACI,2)&amp;" "&amp;VLOOKUP(C5,IGRACI,3))</f>
        <v>Z  Mršić Danijel</v>
      </c>
      <c r="F5" s="26">
        <v>11</v>
      </c>
      <c r="G5" s="26">
        <v>5</v>
      </c>
      <c r="H5" s="26">
        <v>7</v>
      </c>
      <c r="I5" s="26">
        <v>11</v>
      </c>
      <c r="J5" s="26">
        <v>8</v>
      </c>
      <c r="K5" s="26">
        <v>11</v>
      </c>
      <c r="L5" s="26">
        <v>3</v>
      </c>
      <c r="M5" s="27">
        <v>11</v>
      </c>
      <c r="N5" s="26"/>
      <c r="O5" s="27"/>
      <c r="P5" s="30">
        <f t="shared" si="2"/>
        <v>29</v>
      </c>
      <c r="Q5" s="31">
        <f t="shared" si="3"/>
        <v>38</v>
      </c>
      <c r="R5" s="34">
        <f t="shared" si="0"/>
        <v>1</v>
      </c>
      <c r="S5" s="35">
        <f t="shared" si="1"/>
        <v>3</v>
      </c>
      <c r="T5" s="38">
        <f>IF(R5=S5,0,IF(R5&gt;S5,1,0))+T4</f>
        <v>1</v>
      </c>
      <c r="U5" s="39">
        <f>IF(R5=S5,0,IF(R5&gt;S5,0,1))+U4</f>
        <v>2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 x14ac:dyDescent="0.25">
      <c r="A6" s="42">
        <v>34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Busija  Re./Gusak  Pe.</v>
      </c>
      <c r="E6" s="13" t="str">
        <f>VLOOKUP(A7,IGRACI,2)&amp;" "&amp;LEFT(VLOOKUP(A7,IGRACI,3),2)&amp;"./"&amp;VLOOKUP(A8,IGRACI,2)&amp;" "&amp;LEFT(VLOOKUP(A8,IGRACI,3),2)&amp;"."</f>
        <v>Želinski  An./Prša  Mi.</v>
      </c>
      <c r="F6" s="26">
        <v>11</v>
      </c>
      <c r="G6" s="26">
        <v>5</v>
      </c>
      <c r="H6" s="26">
        <v>11</v>
      </c>
      <c r="I6" s="26">
        <v>2</v>
      </c>
      <c r="J6" s="26">
        <v>11</v>
      </c>
      <c r="K6" s="26">
        <v>8</v>
      </c>
      <c r="L6" s="26"/>
      <c r="M6" s="27"/>
      <c r="N6" s="26"/>
      <c r="O6" s="27"/>
      <c r="P6" s="30">
        <f t="shared" si="2"/>
        <v>33</v>
      </c>
      <c r="Q6" s="31">
        <f t="shared" si="3"/>
        <v>15</v>
      </c>
      <c r="R6" s="34">
        <f t="shared" si="0"/>
        <v>3</v>
      </c>
      <c r="S6" s="35">
        <f t="shared" si="1"/>
        <v>0</v>
      </c>
      <c r="T6" s="38">
        <f>IF(R6=S6,0,IF(R6&gt;S6,1,0))+T5</f>
        <v>2</v>
      </c>
      <c r="U6" s="39">
        <f>IF(R6=S6,0,IF(R6&gt;S6,0,1))+U5</f>
        <v>2</v>
      </c>
      <c r="W6" s="63">
        <v>5</v>
      </c>
      <c r="X6" s="58" t="s">
        <v>168</v>
      </c>
      <c r="Y6" s="62">
        <v>65</v>
      </c>
      <c r="Z6" s="46" t="s">
        <v>179</v>
      </c>
    </row>
    <row r="7" spans="1:28" ht="15" customHeight="1" x14ac:dyDescent="0.25">
      <c r="A7" s="48">
        <v>84</v>
      </c>
      <c r="B7" s="47">
        <v>31</v>
      </c>
      <c r="C7" s="47">
        <v>82</v>
      </c>
      <c r="D7" s="8" t="str">
        <f>IF(B7=0,"B","B  "&amp;VLOOKUP(B7,IGRACI,2)&amp;" "&amp;VLOOKUP(B7,IGRACI,3))</f>
        <v>B  Marinović Zdravko</v>
      </c>
      <c r="E7" s="8" t="str">
        <f>IF(C7=0,"X","X  "&amp;VLOOKUP(C7,IGRACI,2)&amp;" "&amp;VLOOKUP(C7,IGRACI,3))</f>
        <v>X  Jularić Ivan</v>
      </c>
      <c r="F7" s="26">
        <v>11</v>
      </c>
      <c r="G7" s="26">
        <v>5</v>
      </c>
      <c r="H7" s="26">
        <v>10</v>
      </c>
      <c r="I7" s="26">
        <v>12</v>
      </c>
      <c r="J7" s="26">
        <v>6</v>
      </c>
      <c r="K7" s="26">
        <v>11</v>
      </c>
      <c r="L7" s="26">
        <v>10</v>
      </c>
      <c r="M7" s="27">
        <v>12</v>
      </c>
      <c r="N7" s="26"/>
      <c r="O7" s="27"/>
      <c r="P7" s="30">
        <f t="shared" si="2"/>
        <v>37</v>
      </c>
      <c r="Q7" s="31">
        <f t="shared" si="3"/>
        <v>40</v>
      </c>
      <c r="R7" s="34">
        <f t="shared" si="0"/>
        <v>1</v>
      </c>
      <c r="S7" s="35">
        <f t="shared" si="1"/>
        <v>3</v>
      </c>
      <c r="T7" s="38">
        <f t="shared" si="4"/>
        <v>2</v>
      </c>
      <c r="U7" s="39">
        <f t="shared" si="5"/>
        <v>3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 x14ac:dyDescent="0.25">
      <c r="A8" s="48">
        <v>86</v>
      </c>
      <c r="B8" s="47">
        <v>34</v>
      </c>
      <c r="C8" s="47">
        <v>83</v>
      </c>
      <c r="D8" s="8" t="str">
        <f>IF(B8=0,"A","A  "&amp;VLOOKUP(B8,IGRACI,2)&amp;" "&amp;VLOOKUP(B8,IGRACI,3))</f>
        <v>A  Gusak  Pejo</v>
      </c>
      <c r="E8" s="8" t="str">
        <f>IF(C8=0,"Z","Z  "&amp;VLOOKUP(C8,IGRACI,2)&amp;" "&amp;VLOOKUP(C8,IGRACI,3))</f>
        <v>Z  Mršić Danijel</v>
      </c>
      <c r="F8" s="26">
        <v>13</v>
      </c>
      <c r="G8" s="26">
        <v>11</v>
      </c>
      <c r="H8" s="26">
        <v>11</v>
      </c>
      <c r="I8" s="26">
        <v>6</v>
      </c>
      <c r="J8" s="26">
        <v>11</v>
      </c>
      <c r="K8" s="26">
        <v>9</v>
      </c>
      <c r="L8" s="26"/>
      <c r="M8" s="27"/>
      <c r="N8" s="26"/>
      <c r="O8" s="27"/>
      <c r="P8" s="30">
        <f t="shared" si="2"/>
        <v>35</v>
      </c>
      <c r="Q8" s="31">
        <f t="shared" si="3"/>
        <v>26</v>
      </c>
      <c r="R8" s="34">
        <f t="shared" si="0"/>
        <v>3</v>
      </c>
      <c r="S8" s="35">
        <f t="shared" si="1"/>
        <v>0</v>
      </c>
      <c r="T8" s="38">
        <f t="shared" si="4"/>
        <v>3</v>
      </c>
      <c r="U8" s="39">
        <f t="shared" si="5"/>
        <v>3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 x14ac:dyDescent="0.25">
      <c r="A9" s="21"/>
      <c r="B9" s="47">
        <v>33</v>
      </c>
      <c r="C9" s="47">
        <v>81</v>
      </c>
      <c r="D9" s="8" t="str">
        <f>IF(B9=0,"C","C  "&amp;VLOOKUP(B9,IGRACI,2)&amp;" "&amp;VLOOKUP(B9,IGRACI,3))</f>
        <v>C  Busija  Renato</v>
      </c>
      <c r="E9" s="8" t="str">
        <f>IF(C9=0,"Y","Y  "&amp;VLOOKUP(C9,IGRACI,2)&amp;" "&amp;VLOOKUP(C9,IGRACI,3))</f>
        <v>Y  Soltoković Tihomir</v>
      </c>
      <c r="F9" s="26">
        <v>9</v>
      </c>
      <c r="G9" s="26">
        <v>11</v>
      </c>
      <c r="H9" s="26">
        <v>9</v>
      </c>
      <c r="I9" s="26">
        <v>11</v>
      </c>
      <c r="J9" s="26">
        <v>7</v>
      </c>
      <c r="K9" s="26">
        <v>11</v>
      </c>
      <c r="L9" s="26"/>
      <c r="M9" s="27"/>
      <c r="N9" s="26"/>
      <c r="O9" s="27"/>
      <c r="P9" s="30">
        <f t="shared" si="2"/>
        <v>25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3</v>
      </c>
      <c r="U9" s="39">
        <f t="shared" si="5"/>
        <v>4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 x14ac:dyDescent="0.25">
      <c r="A10" s="21"/>
      <c r="B10" s="47">
        <v>31</v>
      </c>
      <c r="C10" s="47">
        <v>86</v>
      </c>
      <c r="D10" s="8" t="str">
        <f>IF(B10=0,"B","B  "&amp;VLOOKUP(B10,IGRACI,2)&amp;" "&amp;VLOOKUP(B10,IGRACI,3))</f>
        <v>B  Marinović Zdravko</v>
      </c>
      <c r="E10" s="8" t="str">
        <f>IF(C10=0,"Z","Z  "&amp;VLOOKUP(C10,IGRACI,2)&amp;" "&amp;VLOOKUP(C10,IGRACI,3))</f>
        <v>Z  Prša  Milan</v>
      </c>
      <c r="F10" s="26">
        <v>11</v>
      </c>
      <c r="G10" s="26">
        <v>5</v>
      </c>
      <c r="H10" s="26">
        <v>5</v>
      </c>
      <c r="I10" s="26">
        <v>11</v>
      </c>
      <c r="J10" s="26">
        <v>3</v>
      </c>
      <c r="K10" s="26">
        <v>11</v>
      </c>
      <c r="L10" s="26">
        <v>11</v>
      </c>
      <c r="M10" s="27">
        <v>9</v>
      </c>
      <c r="N10" s="26">
        <v>6</v>
      </c>
      <c r="O10" s="27">
        <v>11</v>
      </c>
      <c r="P10" s="30">
        <f t="shared" ref="P10:Q12" si="6">F10+H10+J10+L10+N10</f>
        <v>36</v>
      </c>
      <c r="Q10" s="31">
        <f t="shared" si="6"/>
        <v>47</v>
      </c>
      <c r="R10" s="34">
        <f>IF(F10=G10,0,IF(F10&gt;G10,1,0))+IF(H10=I10,0,IF(H10&gt;I10,1,0))+IF(J10=K10,0,IF(J10&gt;K10,1,0))+IF(L10=M10,0,IF(L10&gt;M10,1,0))+IF(N10=O10,0,IF(N10&gt;O10,1,0))</f>
        <v>2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3</v>
      </c>
      <c r="U10" s="39">
        <f>IF(R10=S10,0,IF(R10&gt;S10,0,1))+U9</f>
        <v>5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 x14ac:dyDescent="0.25">
      <c r="A11" s="21"/>
      <c r="B11" s="47">
        <v>33</v>
      </c>
      <c r="C11" s="47">
        <v>82</v>
      </c>
      <c r="D11" s="8" t="str">
        <f>IF(B11=0,"C","C  "&amp;VLOOKUP(B11,IGRACI,2)&amp;" "&amp;VLOOKUP(B11,IGRACI,3))</f>
        <v>C  Busija  Renato</v>
      </c>
      <c r="E11" s="8" t="str">
        <f>IF(C11=0,"X","X  "&amp;VLOOKUP(C11,IGRACI,2)&amp;" "&amp;VLOOKUP(C11,IGRACI,3))</f>
        <v>X  Jularić Ivan</v>
      </c>
      <c r="F11" s="26">
        <v>9</v>
      </c>
      <c r="G11" s="26">
        <v>11</v>
      </c>
      <c r="H11" s="26">
        <v>6</v>
      </c>
      <c r="I11" s="26">
        <v>11</v>
      </c>
      <c r="J11" s="26">
        <v>6</v>
      </c>
      <c r="K11" s="26">
        <v>11</v>
      </c>
      <c r="L11" s="26"/>
      <c r="M11" s="27"/>
      <c r="N11" s="26"/>
      <c r="O11" s="27"/>
      <c r="P11" s="30">
        <f t="shared" si="6"/>
        <v>21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3</v>
      </c>
      <c r="U11" s="39">
        <f>IF(R11=S11,0,IF(R11&gt;S11,0,1))+U10</f>
        <v>6</v>
      </c>
      <c r="W11" s="62">
        <v>24</v>
      </c>
      <c r="X11" s="56" t="s">
        <v>51</v>
      </c>
      <c r="Y11" s="63">
        <v>74</v>
      </c>
      <c r="Z11" s="58" t="s">
        <v>180</v>
      </c>
    </row>
    <row r="12" spans="1:28" ht="15" customHeight="1" x14ac:dyDescent="0.25">
      <c r="A12" s="21"/>
      <c r="B12" s="47">
        <v>34</v>
      </c>
      <c r="C12" s="47">
        <v>81</v>
      </c>
      <c r="D12" s="8" t="str">
        <f>IF(B12=0,"A","A  "&amp;VLOOKUP(B12,IGRACI,2)&amp;" "&amp;VLOOKUP(B12,IGRACI,3))</f>
        <v>A  Gusak  Pejo</v>
      </c>
      <c r="E12" s="8" t="str">
        <f>IF(C12=0,"Y","Y  "&amp;VLOOKUP(C12,IGRACI,2)&amp;" "&amp;VLOOKUP(C12,IGRACI,3))</f>
        <v>Y  Soltoković Tihomir</v>
      </c>
      <c r="F12" s="26">
        <v>5</v>
      </c>
      <c r="G12" s="26">
        <v>11</v>
      </c>
      <c r="H12" s="26">
        <v>11</v>
      </c>
      <c r="I12" s="26">
        <v>13</v>
      </c>
      <c r="J12" s="26">
        <v>10</v>
      </c>
      <c r="K12" s="26">
        <v>12</v>
      </c>
      <c r="L12" s="26"/>
      <c r="M12" s="27"/>
      <c r="N12" s="26"/>
      <c r="O12" s="27"/>
      <c r="P12" s="30">
        <f t="shared" si="6"/>
        <v>26</v>
      </c>
      <c r="Q12" s="31">
        <f t="shared" si="6"/>
        <v>36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3</v>
      </c>
      <c r="U12" s="39">
        <f>IF(R12=S12,0,IF(R12&gt;S12,0,1))+U11</f>
        <v>7</v>
      </c>
      <c r="W12" s="62">
        <v>25</v>
      </c>
      <c r="X12" s="56" t="s">
        <v>32</v>
      </c>
      <c r="Y12" s="62">
        <v>81</v>
      </c>
      <c r="Z12" s="46" t="s">
        <v>181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26</v>
      </c>
      <c r="X13" s="56" t="s">
        <v>194</v>
      </c>
      <c r="Y13" s="62">
        <v>82</v>
      </c>
      <c r="Z13" s="46" t="s">
        <v>182</v>
      </c>
      <c r="AA13"/>
    </row>
    <row r="14" spans="1:28" ht="15" customHeight="1" x14ac:dyDescent="0.25">
      <c r="A14"/>
      <c r="B14"/>
      <c r="C14" s="76" t="s">
        <v>36</v>
      </c>
      <c r="D14" s="77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27</v>
      </c>
      <c r="X14" s="56" t="s">
        <v>171</v>
      </c>
      <c r="Y14" s="62">
        <v>83</v>
      </c>
      <c r="Z14" s="46" t="s">
        <v>183</v>
      </c>
      <c r="AA14"/>
    </row>
    <row r="15" spans="1:28" ht="15" customHeight="1" x14ac:dyDescent="0.25">
      <c r="A15"/>
      <c r="B15"/>
      <c r="C15" s="76" t="s">
        <v>37</v>
      </c>
      <c r="D15" s="77"/>
      <c r="E15" s="78" t="s">
        <v>197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28</v>
      </c>
      <c r="X15" s="56" t="s">
        <v>56</v>
      </c>
      <c r="Y15" s="62">
        <v>84</v>
      </c>
      <c r="Z15" s="46" t="s">
        <v>184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113</v>
      </c>
      <c r="Y16" s="62">
        <v>85</v>
      </c>
      <c r="Z16" s="46" t="s">
        <v>185</v>
      </c>
      <c r="AA16"/>
    </row>
    <row r="17" spans="1:27" ht="15" customHeight="1" x14ac:dyDescent="0.25">
      <c r="A17"/>
      <c r="B17"/>
      <c r="C17" s="76" t="s">
        <v>38</v>
      </c>
      <c r="D17" s="77"/>
      <c r="E17" s="78" t="s">
        <v>195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116</v>
      </c>
      <c r="Y17" s="62">
        <v>86</v>
      </c>
      <c r="Z17" s="46" t="s">
        <v>186</v>
      </c>
      <c r="AA17"/>
    </row>
    <row r="18" spans="1:27" ht="15" customHeight="1" x14ac:dyDescent="0.25">
      <c r="A18"/>
      <c r="B18"/>
      <c r="C18" s="76" t="s">
        <v>39</v>
      </c>
      <c r="D18" s="77"/>
      <c r="E18" s="78" t="s">
        <v>112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118</v>
      </c>
      <c r="Y18" s="62">
        <v>87</v>
      </c>
      <c r="Z18" s="46" t="s">
        <v>187</v>
      </c>
      <c r="AA18"/>
    </row>
    <row r="19" spans="1:27" ht="15" customHeight="1" x14ac:dyDescent="0.25">
      <c r="A19"/>
      <c r="B19"/>
      <c r="C19" s="76" t="s">
        <v>40</v>
      </c>
      <c r="D19" s="77"/>
      <c r="E19" s="78" t="s">
        <v>196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121</v>
      </c>
      <c r="Y19" s="63">
        <v>91</v>
      </c>
      <c r="Z19" s="58" t="s">
        <v>188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123</v>
      </c>
      <c r="Y20" s="63">
        <v>92</v>
      </c>
      <c r="Z20" s="58" t="s">
        <v>189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190</v>
      </c>
      <c r="AA21"/>
    </row>
    <row r="22" spans="1:27" ht="15" customHeight="1" x14ac:dyDescent="0.25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191</v>
      </c>
      <c r="AA22"/>
    </row>
    <row r="23" spans="1:27" ht="15" customHeight="1" x14ac:dyDescent="0.25">
      <c r="A23"/>
      <c r="B23"/>
      <c r="C23" s="21" t="s">
        <v>42</v>
      </c>
      <c r="D23" s="72" t="s">
        <v>82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3">
        <v>38</v>
      </c>
      <c r="X23" s="58" t="s">
        <v>172</v>
      </c>
      <c r="Y23" s="63">
        <v>95</v>
      </c>
      <c r="Z23" s="58" t="s">
        <v>192</v>
      </c>
      <c r="AA23"/>
    </row>
    <row r="24" spans="1:27" ht="15" customHeight="1" x14ac:dyDescent="0.25">
      <c r="A24"/>
      <c r="B24"/>
      <c r="C24" s="21">
        <v>3</v>
      </c>
      <c r="D24" s="72" t="s">
        <v>86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41</v>
      </c>
      <c r="X24" s="46" t="s">
        <v>93</v>
      </c>
      <c r="Y24" s="70" t="s">
        <v>47</v>
      </c>
      <c r="Z24" s="71"/>
      <c r="AA24"/>
    </row>
    <row r="25" spans="1:27" ht="15" customHeight="1" x14ac:dyDescent="0.25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 x14ac:dyDescent="0.25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174</v>
      </c>
      <c r="Y26" s="67">
        <v>2</v>
      </c>
      <c r="Z26" s="52" t="s">
        <v>8</v>
      </c>
      <c r="AA26"/>
    </row>
    <row r="27" spans="1:27" ht="15" customHeight="1" x14ac:dyDescent="0.25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 x14ac:dyDescent="0.25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175</v>
      </c>
      <c r="Y32" s="67">
        <v>8</v>
      </c>
      <c r="Z32" s="52" t="s">
        <v>131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176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177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177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22" zoomScale="70" zoomScaleNormal="70" workbookViewId="0">
      <selection activeCell="C29" sqref="C2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91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 x14ac:dyDescent="0.25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 x14ac:dyDescent="0.25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 x14ac:dyDescent="0.25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 x14ac:dyDescent="0.25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 x14ac:dyDescent="0.25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 x14ac:dyDescent="0.25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 x14ac:dyDescent="0.25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 x14ac:dyDescent="0.25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 x14ac:dyDescent="0.25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 x14ac:dyDescent="0.25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 x14ac:dyDescent="0.25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 x14ac:dyDescent="0.25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 x14ac:dyDescent="0.25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 x14ac:dyDescent="0.25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 x14ac:dyDescent="0.25">
      <c r="A27" s="58">
        <v>26</v>
      </c>
      <c r="B27" s="58" t="s">
        <v>136</v>
      </c>
      <c r="C27" s="58" t="s">
        <v>193</v>
      </c>
      <c r="D27" s="40" t="str">
        <f t="shared" si="1"/>
        <v>Jednobrković Da.</v>
      </c>
      <c r="E27" s="53" t="s">
        <v>8</v>
      </c>
      <c r="H27" s="17"/>
      <c r="I27" s="17"/>
    </row>
    <row r="28" spans="1:9" x14ac:dyDescent="0.25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 x14ac:dyDescent="0.25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 x14ac:dyDescent="0.25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 x14ac:dyDescent="0.25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 x14ac:dyDescent="0.25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 x14ac:dyDescent="0.25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 x14ac:dyDescent="0.25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 x14ac:dyDescent="0.25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 x14ac:dyDescent="0.25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 x14ac:dyDescent="0.25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 x14ac:dyDescent="0.25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 x14ac:dyDescent="0.25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 x14ac:dyDescent="0.25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 x14ac:dyDescent="0.25">
      <c r="A44" s="58">
        <v>43</v>
      </c>
      <c r="B44" s="59" t="s">
        <v>92</v>
      </c>
      <c r="C44" s="59" t="s">
        <v>173</v>
      </c>
      <c r="D44" s="40" t="str">
        <f t="shared" si="2"/>
        <v>Vuleta ml.</v>
      </c>
      <c r="E44" s="51" t="s">
        <v>59</v>
      </c>
      <c r="H44" s="14"/>
      <c r="I44" s="14"/>
    </row>
    <row r="45" spans="1:9" x14ac:dyDescent="0.25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 x14ac:dyDescent="0.25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 x14ac:dyDescent="0.25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 x14ac:dyDescent="0.25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 x14ac:dyDescent="0.25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 x14ac:dyDescent="0.25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 x14ac:dyDescent="0.25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 x14ac:dyDescent="0.25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 x14ac:dyDescent="0.25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 x14ac:dyDescent="0.25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 x14ac:dyDescent="0.25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 x14ac:dyDescent="0.25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 x14ac:dyDescent="0.25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 x14ac:dyDescent="0.25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 x14ac:dyDescent="0.25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 x14ac:dyDescent="0.25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 x14ac:dyDescent="0.25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 x14ac:dyDescent="0.25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 x14ac:dyDescent="0.25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 x14ac:dyDescent="0.25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 x14ac:dyDescent="0.25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 x14ac:dyDescent="0.25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 x14ac:dyDescent="0.25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 x14ac:dyDescent="0.25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 x14ac:dyDescent="0.25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 x14ac:dyDescent="0.25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 x14ac:dyDescent="0.25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 x14ac:dyDescent="0.25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 x14ac:dyDescent="0.25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 x14ac:dyDescent="0.25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 x14ac:dyDescent="0.25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 x14ac:dyDescent="0.25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 x14ac:dyDescent="0.25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 x14ac:dyDescent="0.25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 x14ac:dyDescent="0.25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 x14ac:dyDescent="0.25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 x14ac:dyDescent="0.25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 x14ac:dyDescent="0.25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 x14ac:dyDescent="0.25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 x14ac:dyDescent="0.25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 x14ac:dyDescent="0.25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 x14ac:dyDescent="0.25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 x14ac:dyDescent="0.25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 x14ac:dyDescent="0.25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15" sqref="E1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57</v>
      </c>
      <c r="B1" s="60" t="s">
        <v>58</v>
      </c>
    </row>
    <row r="2" spans="1:2" x14ac:dyDescent="0.25">
      <c r="A2" s="57">
        <v>1</v>
      </c>
      <c r="B2" s="61" t="s">
        <v>130</v>
      </c>
    </row>
    <row r="3" spans="1:2" x14ac:dyDescent="0.25">
      <c r="A3" s="57">
        <v>2</v>
      </c>
      <c r="B3" s="61" t="s">
        <v>8</v>
      </c>
    </row>
    <row r="4" spans="1:2" x14ac:dyDescent="0.25">
      <c r="A4" s="57">
        <v>3</v>
      </c>
      <c r="B4" s="61" t="s">
        <v>90</v>
      </c>
    </row>
    <row r="5" spans="1:2" x14ac:dyDescent="0.25">
      <c r="A5" s="57">
        <v>4</v>
      </c>
      <c r="B5" s="61" t="s">
        <v>59</v>
      </c>
    </row>
    <row r="6" spans="1:2" x14ac:dyDescent="0.25">
      <c r="A6" s="57">
        <v>5</v>
      </c>
      <c r="B6" s="61" t="s">
        <v>89</v>
      </c>
    </row>
    <row r="7" spans="1:2" x14ac:dyDescent="0.25">
      <c r="A7" s="57">
        <v>6</v>
      </c>
      <c r="B7" s="61" t="s">
        <v>70</v>
      </c>
    </row>
    <row r="8" spans="1:2" x14ac:dyDescent="0.25">
      <c r="A8" s="57">
        <v>7</v>
      </c>
      <c r="B8" s="61" t="s">
        <v>9</v>
      </c>
    </row>
    <row r="9" spans="1:2" x14ac:dyDescent="0.25">
      <c r="A9" s="57">
        <v>8</v>
      </c>
      <c r="B9" s="61" t="s">
        <v>131</v>
      </c>
    </row>
    <row r="10" spans="1:2" x14ac:dyDescent="0.25">
      <c r="A10" s="57">
        <v>9</v>
      </c>
      <c r="B10" s="61" t="s">
        <v>132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BUSIJA_R</cp:lastModifiedBy>
  <cp:lastPrinted>2012-06-27T17:34:16Z</cp:lastPrinted>
  <dcterms:created xsi:type="dcterms:W3CDTF">2009-11-23T21:32:10Z</dcterms:created>
  <dcterms:modified xsi:type="dcterms:W3CDTF">2015-02-12T10:09:39Z</dcterms:modified>
</cp:coreProperties>
</file>